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1"/>
  </bookViews>
  <sheets>
    <sheet name="Variances" sheetId="1" r:id="rId1"/>
    <sheet name="Line 3" sheetId="2" r:id="rId2"/>
    <sheet name="Reserves" sheetId="3" r:id="rId3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<sst xmlns="http://schemas.openxmlformats.org/spreadsheetml/2006/main" count="69" uniqueCount="61">
  <si>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</si>
  <si>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</si>
  <si>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</si>
  <si>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</si>
  <si>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</si>
  <si>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</si>
  <si>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</si>
  <si>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</si>
  <si>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</si>
  <si>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</si>
  <si>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</si>
  <si>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</si>
  <si>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</si>
  <si>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</si>
  <si>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</si>
  <si>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</si>
  <si>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</si>
  <si>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</si>
  <si>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</si>
  <si>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</si>
  <si>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</si>
  <si>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</si>
  <si>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</si>
  <si>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</si>
  <si>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</si>
  <si>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</si>
  <si>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</si>
  <si>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</si>
  <si>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</si>
  <si>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</si>
  <si>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</si>
  <si>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</si>
  <si>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</si>
  <si>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</si>
  <si>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</si>
  <si>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</si>
  <si>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</si>
  <si>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</si>
  <si>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</si>
  <si>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</si>
  <si>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2021/2022</t>
  </si>
  <si>
    <t>2022/2023</t>
  </si>
  <si>
    <t>Grass Cutting - NCC</t>
  </si>
  <si>
    <t>2021/22 Grass cutting was for 2 years</t>
  </si>
  <si>
    <t>Grass Cutting - Saffron</t>
  </si>
  <si>
    <t>2021/23 was for 2 years 2022/23 invoice unpaid</t>
  </si>
  <si>
    <t>Bank Interest</t>
  </si>
  <si>
    <t>Increase in interest rates</t>
  </si>
  <si>
    <t>VAT Reclaim</t>
  </si>
  <si>
    <t>Increase due to capital purchases</t>
  </si>
  <si>
    <t>S106</t>
  </si>
  <si>
    <t>No major projects this year</t>
  </si>
  <si>
    <t>CIL</t>
  </si>
  <si>
    <t>New housing development</t>
  </si>
  <si>
    <t>Poppy Wreaths</t>
  </si>
  <si>
    <t>Increase in charges</t>
  </si>
  <si>
    <t>Jubilee Grant</t>
  </si>
  <si>
    <t>Legal Disbursement Fee returned</t>
  </si>
  <si>
    <t>Insurance Claim</t>
  </si>
  <si>
    <t>See Line 3 Spreadsheet attached</t>
  </si>
  <si>
    <t>2021/22
12,649 S106 spent on Village Hall
11,174 S106 capital projects (canoe launch, picnic table, zip wire)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</si>
</sst>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168" fontId="57" fillId="0" borderId="0" xfId="42" applyNumberFormat="1" applyFont="1" applyBorder="1" applyAlignment="1">
      <alignment vertical="center"/>
    </xf>
    <xf numFmtId="168" fontId="57" fillId="0" borderId="0" xfId="0" applyNumberFormat="1" applyFont="1" applyAlignment="1">
      <alignment vertical="center"/>
    </xf>
    <xf numFmtId="168" fontId="56" fillId="0" borderId="0" xfId="42" applyNumberFormat="1" applyFont="1" applyBorder="1" applyAlignment="1">
      <alignment vertical="center"/>
    </xf>
    <xf numFmtId="0" fontId="49" fillId="0" borderId="0" xfId="0" applyFont="1" applyAlignment="1">
      <alignment vertical="top"/>
    </xf>
    <xf numFmtId="3" fontId="4" fillId="34" borderId="10" xfId="0" applyNumberFormat="1" applyFont="1" applyFill="1" applyBorder="1" applyAlignment="1" applyProtection="1">
      <alignment horizontal="center" vertical="top"/>
      <protection locked="0"/>
    </xf>
    <xf numFmtId="0" fontId="49" fillId="0" borderId="0" xfId="0" applyFont="1" applyAlignment="1">
      <alignment vertical="top"/>
    </xf>
    <xf numFmtId="3" fontId="49" fillId="0" borderId="0" xfId="0" applyNumberFormat="1" applyFont="1" applyAlignment="1">
      <alignment vertical="top"/>
    </xf>
    <xf numFmtId="10" fontId="49" fillId="0" borderId="0" xfId="0" applyNumberFormat="1" applyFont="1" applyAlignment="1">
      <alignment vertical="top"/>
    </xf>
    <xf numFmtId="0" fontId="49" fillId="0" borderId="0" xfId="0" applyFont="1" applyAlignment="1">
      <alignment horizontal="center" vertical="top"/>
    </xf>
    <xf numFmtId="0" fontId="49" fillId="35" borderId="11" xfId="0" applyFont="1" applyFill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49" fillId="0" borderId="0" xfId="0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="80" zoomScaleNormal="80" zoomScalePageLayoutView="0" workbookViewId="0" topLeftCell="A9">
      <selection activeCell="M21" sqref="M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42" t="s">
        <v>37</v>
      </c>
      <c r="B5" s="43"/>
      <c r="C5" s="43"/>
      <c r="D5" s="43"/>
      <c r="E5" s="43"/>
      <c r="F5" s="43"/>
      <c r="G5" s="43"/>
      <c r="H5" s="43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16505</v>
      </c>
      <c r="F11" s="8">
        <v>19938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24010</v>
      </c>
      <c r="F13" s="8">
        <v>24745</v>
      </c>
      <c r="G13" s="5">
        <f>F13-D13</f>
        <v>735</v>
      </c>
      <c r="H13" s="6">
        <f>IF((D13&gt;F13),(D13-F13)/D13,IF(D13&lt;F13,-(D13-F13)/D13,IF(D13=F13,0)))</f>
        <v>0.030612244897959183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37146</v>
      </c>
      <c r="F15" s="8">
        <v>27781</v>
      </c>
      <c r="G15" s="5">
        <f>F15-D15</f>
        <v>-9365</v>
      </c>
      <c r="H15" s="6">
        <f>IF((D15&gt;F15),(D15-F15)/D15,IF(D15&lt;F15,-(D15-F15)/D15,IF(D15=F15,0)))</f>
        <v>0.2521132827222312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">
        <v>59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6458</v>
      </c>
      <c r="F17" s="8">
        <v>6903</v>
      </c>
      <c r="G17" s="5">
        <f>F17-D17</f>
        <v>445</v>
      </c>
      <c r="H17" s="6">
        <f>IF((D17&gt;F17),(D17-F17)/D17,IF(D17&lt;F17,-(D17-F17)/D17,IF(D17=F17,0)))</f>
        <v>0.06890678228553732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1940</v>
      </c>
      <c r="F19" s="8">
        <v>1940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22" s="58" customFormat="1" ht="58.5" customHeight="1" thickBot="1">
      <c r="A21" s="56" t="s">
        <v>21</v>
      </c>
      <c r="B21" s="56"/>
      <c r="C21" s="56"/>
      <c r="D21" s="57">
        <v>49324</v>
      </c>
      <c r="F21" s="57">
        <v>26722</v>
      </c>
      <c r="G21" s="59">
        <f>F21-D21</f>
        <v>-22602</v>
      </c>
      <c r="H21" s="60">
        <f>IF((D21&gt;F21),(D21-F21)/D21,IF(D21&lt;F21,-(D21-F21)/D21,IF(D21=F21,0)))</f>
        <v>0.45823534182142567</v>
      </c>
      <c r="I21" s="58">
        <f>IF(D21-F21&lt;200,0,IF(D21-F21&gt;200,1,IF(D21-F21=200,1)))</f>
        <v>1</v>
      </c>
      <c r="J21" s="58">
        <f>IF(F21-D21&lt;200,0,IF(F21-D21&gt;200,1,IF(F21-D21=200,1)))</f>
        <v>0</v>
      </c>
      <c r="K21" s="61">
        <f>IF(H21&lt;0.15,0,IF(H21&gt;0.15,1,IF(H21=0.15,1)))</f>
        <v>1</v>
      </c>
      <c r="L21" s="61" t="str">
        <f>IF((H21&lt;15%)*AND(G21&lt;100000)*OR(G21&gt;-100000),"NO","YES")</f>
        <v>YES</v>
      </c>
      <c r="M21" s="62" t="s">
        <v>60</v>
      </c>
      <c r="N21" s="63"/>
      <c r="O21" s="64"/>
      <c r="P21" s="64"/>
      <c r="Q21" s="64"/>
      <c r="R21" s="64"/>
      <c r="S21" s="64"/>
      <c r="T21" s="64"/>
      <c r="U21" s="64"/>
      <c r="V21" s="64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19939</v>
      </c>
      <c r="F23" s="2">
        <f>F11+F13+F15-F17-F19-F21</f>
        <v>36899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19938</v>
      </c>
      <c r="F26" s="8">
        <v>36899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100085</v>
      </c>
      <c r="F28" s="8">
        <v>101429</v>
      </c>
      <c r="G28" s="5">
        <f>F28-D28</f>
        <v>1344</v>
      </c>
      <c r="H28" s="6">
        <f>IF((D28&gt;F28),(D28-F28)/D28,IF(D28&lt;F28,-(D28-F28)/D28,IF(D28=F28,0)))</f>
        <v>0.01342858570215317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18274</v>
      </c>
      <c r="F30" s="8">
        <v>16695</v>
      </c>
      <c r="G30" s="5">
        <f>F30-D30</f>
        <v>-1579</v>
      </c>
      <c r="H30" s="6">
        <f>IF((D30&gt;F30),(D30-F30)/D30,IF(D30&lt;F30,-(D30-F30)/D30,IF(D30=F30,0)))</f>
        <v>0.08640691693115903</v>
      </c>
      <c r="I30" s="3">
        <f>IF(D30-F30&lt;100,0,IF(D30-F30&gt;100,1,IF(D30-F30=100,1)))</f>
        <v>1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28.57421875" style="0" bestFit="1" customWidth="1"/>
    <col min="2" max="3" width="9.57421875" style="0" bestFit="1" customWidth="1"/>
    <col min="4" max="4" width="8.140625" style="0" bestFit="1" customWidth="1"/>
  </cols>
  <sheetData>
    <row r="1" spans="1:5" ht="14.25">
      <c r="A1" s="51"/>
      <c r="B1" s="51" t="s">
        <v>40</v>
      </c>
      <c r="C1" s="51" t="s">
        <v>41</v>
      </c>
      <c r="D1" s="51" t="s">
        <v>0</v>
      </c>
      <c r="E1" s="51"/>
    </row>
    <row r="2" spans="1:5" ht="14.25">
      <c r="A2" s="52" t="s">
        <v>42</v>
      </c>
      <c r="B2" s="53">
        <v>4517.53</v>
      </c>
      <c r="C2" s="53">
        <v>2488.1</v>
      </c>
      <c r="D2" s="54">
        <f>C2-B2</f>
        <v>-2029.4299999999998</v>
      </c>
      <c r="E2" s="52" t="s">
        <v>43</v>
      </c>
    </row>
    <row r="3" spans="1:5" ht="14.25">
      <c r="A3" s="52" t="s">
        <v>44</v>
      </c>
      <c r="B3" s="53">
        <v>1995.12</v>
      </c>
      <c r="C3" s="53">
        <v>0</v>
      </c>
      <c r="D3" s="54">
        <f aca="true" t="shared" si="0" ref="D3:D11">C3-B3</f>
        <v>-1995.12</v>
      </c>
      <c r="E3" s="52" t="s">
        <v>45</v>
      </c>
    </row>
    <row r="4" spans="1:5" ht="14.25">
      <c r="A4" s="52" t="s">
        <v>46</v>
      </c>
      <c r="B4" s="53">
        <v>0.48</v>
      </c>
      <c r="C4" s="53">
        <v>66.12</v>
      </c>
      <c r="D4" s="54">
        <f t="shared" si="0"/>
        <v>65.64</v>
      </c>
      <c r="E4" s="52" t="s">
        <v>47</v>
      </c>
    </row>
    <row r="5" spans="1:5" ht="14.25">
      <c r="A5" s="52" t="s">
        <v>48</v>
      </c>
      <c r="B5" s="53">
        <v>1548.87</v>
      </c>
      <c r="C5" s="53">
        <v>3679.85</v>
      </c>
      <c r="D5" s="54">
        <f t="shared" si="0"/>
        <v>2130.98</v>
      </c>
      <c r="E5" s="52" t="s">
        <v>49</v>
      </c>
    </row>
    <row r="6" spans="1:5" ht="14.25">
      <c r="A6" s="52" t="s">
        <v>50</v>
      </c>
      <c r="B6" s="53">
        <v>23823.53</v>
      </c>
      <c r="C6" s="53">
        <f>1020+690+2588.04</f>
        <v>4298.04</v>
      </c>
      <c r="D6" s="54">
        <f t="shared" si="0"/>
        <v>-19525.489999999998</v>
      </c>
      <c r="E6" s="52" t="s">
        <v>51</v>
      </c>
    </row>
    <row r="7" spans="1:5" ht="14.25">
      <c r="A7" s="52" t="s">
        <v>52</v>
      </c>
      <c r="B7" s="53">
        <v>5030.39</v>
      </c>
      <c r="C7" s="53">
        <v>15091.16</v>
      </c>
      <c r="D7" s="54">
        <f t="shared" si="0"/>
        <v>10060.77</v>
      </c>
      <c r="E7" s="52" t="s">
        <v>53</v>
      </c>
    </row>
    <row r="8" spans="1:5" ht="14.25">
      <c r="A8" s="52" t="s">
        <v>54</v>
      </c>
      <c r="B8" s="53">
        <v>230</v>
      </c>
      <c r="C8" s="53">
        <f>(8*22.1)+110.5</f>
        <v>287.3</v>
      </c>
      <c r="D8" s="54">
        <f t="shared" si="0"/>
        <v>57.30000000000001</v>
      </c>
      <c r="E8" s="52" t="s">
        <v>55</v>
      </c>
    </row>
    <row r="9" spans="1:5" ht="14.25">
      <c r="A9" s="52" t="s">
        <v>56</v>
      </c>
      <c r="B9" s="53"/>
      <c r="C9" s="53">
        <v>200</v>
      </c>
      <c r="D9" s="54">
        <f t="shared" si="0"/>
        <v>200</v>
      </c>
      <c r="E9" s="52"/>
    </row>
    <row r="10" spans="1:5" ht="14.25">
      <c r="A10" s="52" t="s">
        <v>57</v>
      </c>
      <c r="B10" s="53"/>
      <c r="C10" s="53">
        <v>20</v>
      </c>
      <c r="D10" s="54">
        <f t="shared" si="0"/>
        <v>20</v>
      </c>
      <c r="E10" s="52"/>
    </row>
    <row r="11" spans="1:5" ht="14.25">
      <c r="A11" s="52" t="s">
        <v>58</v>
      </c>
      <c r="B11" s="53"/>
      <c r="C11" s="53">
        <v>1650</v>
      </c>
      <c r="D11" s="54">
        <f t="shared" si="0"/>
        <v>1650</v>
      </c>
      <c r="E11" s="52"/>
    </row>
    <row r="12" spans="1:5" ht="14.25">
      <c r="A12" s="51"/>
      <c r="B12" s="55">
        <f>SUM(B2:B11)</f>
        <v>37145.92</v>
      </c>
      <c r="C12" s="55">
        <f>SUM(C2:C11)</f>
        <v>27780.57</v>
      </c>
      <c r="D12" s="55">
        <f>SUM(D2:D11)</f>
        <v>-9365.349999999999</v>
      </c>
      <c r="E12" s="5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User</cp:lastModifiedBy>
  <cp:lastPrinted>2020-03-19T12:45:09Z</cp:lastPrinted>
  <dcterms:created xsi:type="dcterms:W3CDTF">2012-07-11T10:01:28Z</dcterms:created>
  <dcterms:modified xsi:type="dcterms:W3CDTF">2023-05-24T08:02:41Z</dcterms:modified>
  <cp:category/>
  <cp:version/>
  <cp:contentType/>
  <cp:contentStatus/>
</cp:coreProperties>
</file>